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rvicesenter\RUTER\2020\Lokalbåtar\"/>
    </mc:Choice>
  </mc:AlternateContent>
  <xr:revisionPtr revIDLastSave="0" documentId="13_ncr:1_{856F1441-EE3F-4512-B718-A97CD2B9A7ED}" xr6:coauthVersionLast="45" xr6:coauthVersionMax="45" xr10:uidLastSave="{00000000-0000-0000-0000-000000000000}"/>
  <bookViews>
    <workbookView xWindow="390" yWindow="390" windowWidth="21600" windowHeight="11505" tabRatio="789" xr2:uid="{00000000-000D-0000-FFFF-FFFF00000000}"/>
  </bookViews>
  <sheets>
    <sheet name="Anleggsmaskiner" sheetId="18" r:id="rId1"/>
    <sheet name="Godstabell Flora og Vik" sheetId="16" r:id="rId2"/>
  </sheets>
  <definedNames>
    <definedName name="_xlnm.Print_Area" localSheetId="1">'Godstabell Flora og Vik'!#REF!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6" l="1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D17" i="18"/>
  <c r="C18" i="18"/>
  <c r="D18" i="18" s="1"/>
  <c r="D16" i="18"/>
  <c r="D15" i="18"/>
  <c r="C11" i="18"/>
  <c r="D11" i="18" s="1"/>
  <c r="D10" i="18"/>
  <c r="E10" i="18" s="1"/>
  <c r="D9" i="18"/>
  <c r="D8" i="18"/>
  <c r="E7" i="18"/>
  <c r="E11" i="18" l="1"/>
  <c r="E8" i="18"/>
  <c r="E9" i="18"/>
</calcChain>
</file>

<file path=xl/sharedStrings.xml><?xml version="1.0" encoding="utf-8"?>
<sst xmlns="http://schemas.openxmlformats.org/spreadsheetml/2006/main" count="123" uniqueCount="118">
  <si>
    <t>Levande dyr</t>
  </si>
  <si>
    <t>35 - 70</t>
  </si>
  <si>
    <t>18 - 34</t>
  </si>
  <si>
    <t>0 - 17</t>
  </si>
  <si>
    <t>71 - 104</t>
  </si>
  <si>
    <t>105 - 139</t>
  </si>
  <si>
    <t>10-20</t>
  </si>
  <si>
    <t>4-9</t>
  </si>
  <si>
    <t>0-3</t>
  </si>
  <si>
    <t>21-29</t>
  </si>
  <si>
    <t>30-39</t>
  </si>
  <si>
    <t>140 - 174</t>
  </si>
  <si>
    <t>175 - 209</t>
  </si>
  <si>
    <t>210 - 244</t>
  </si>
  <si>
    <t>245 - 279</t>
  </si>
  <si>
    <t>280 - 314</t>
  </si>
  <si>
    <t>315 - 349</t>
  </si>
  <si>
    <t>350 - 419</t>
  </si>
  <si>
    <t>420 - 489</t>
  </si>
  <si>
    <t>490 - 559</t>
  </si>
  <si>
    <t>560 - 629</t>
  </si>
  <si>
    <t>630 - 699</t>
  </si>
  <si>
    <t>700 - 769</t>
  </si>
  <si>
    <t>770 - 839</t>
  </si>
  <si>
    <t>840 - 909</t>
  </si>
  <si>
    <t>910 - 979</t>
  </si>
  <si>
    <t>980 - 1049</t>
  </si>
  <si>
    <t>1050 - 1224</t>
  </si>
  <si>
    <t>1225 - 1399</t>
  </si>
  <si>
    <t>1400 - 1574</t>
  </si>
  <si>
    <t>1575 - 1749</t>
  </si>
  <si>
    <t>1750 - 1924</t>
  </si>
  <si>
    <t>1925 - 2099</t>
  </si>
  <si>
    <t>2100 - 2274</t>
  </si>
  <si>
    <t>2275 - 2499</t>
  </si>
  <si>
    <t>2500 - 2624</t>
  </si>
  <si>
    <t>2625 - 2799</t>
  </si>
  <si>
    <t>2800 - 2974</t>
  </si>
  <si>
    <t>2975 - 3149</t>
  </si>
  <si>
    <t>3150 - 3324</t>
  </si>
  <si>
    <t>3325 - 3500</t>
  </si>
  <si>
    <t>PRIS PR.</t>
  </si>
  <si>
    <t>TONN</t>
  </si>
  <si>
    <t>40-49</t>
  </si>
  <si>
    <t>50-59</t>
  </si>
  <si>
    <t>60-69</t>
  </si>
  <si>
    <t>70-79</t>
  </si>
  <si>
    <t>80-89</t>
  </si>
  <si>
    <t>90-99</t>
  </si>
  <si>
    <t>100-119</t>
  </si>
  <si>
    <t>120-139</t>
  </si>
  <si>
    <t>140-159</t>
  </si>
  <si>
    <t>160-179</t>
  </si>
  <si>
    <t>180-199</t>
  </si>
  <si>
    <t>200-219</t>
  </si>
  <si>
    <t>220-239</t>
  </si>
  <si>
    <t>240-259</t>
  </si>
  <si>
    <t>260-279</t>
  </si>
  <si>
    <t>280-299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</si>
  <si>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</si>
  <si>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</si>
  <si>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</si>
  <si>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</si>
  <si>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</si>
  <si>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</si>
  <si>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</si>
  <si>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</si>
  <si>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</si>
  <si>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>750-799</t>
  </si>
  <si>
    <t>800-849</t>
  </si>
  <si>
    <t>850-899</t>
  </si>
  <si>
    <t>900-949</t>
  </si>
  <si>
    <t>950-999</t>
  </si>
  <si>
    <t>1000-1999</t>
  </si>
  <si>
    <t>2000-3999</t>
  </si>
  <si>
    <t>4000-5999</t>
  </si>
  <si>
    <t>(Sone 3)</t>
  </si>
  <si>
    <t>KR:</t>
  </si>
  <si>
    <t>DM3</t>
  </si>
  <si>
    <t>KG</t>
  </si>
  <si>
    <t>Storfe</t>
  </si>
  <si>
    <t>Sau/kalv/smådyr</t>
  </si>
  <si>
    <t>Regulativ for Matmjøl, Kraft- og Fiskefor og Kunstgjødsel</t>
  </si>
  <si>
    <t>Sendingar under 1000 kg: -10% på regulativ</t>
  </si>
  <si>
    <t>Regulativ for Poteter og Grønnsaker</t>
  </si>
  <si>
    <t>Pr. 100 kg.</t>
  </si>
  <si>
    <t>TIL ALLE FRAKTER KJEM 25% MEIRVERDIAVG.</t>
  </si>
  <si>
    <t>Last over 6000 kg/partilast kan avtalast særskild.</t>
  </si>
  <si>
    <t>1. Alle frakter gjeld kai/kai.</t>
  </si>
  <si>
    <t>2. Vareavgift kjem i tillegg.</t>
  </si>
  <si>
    <t>4. For sendingar over 1000 kg. avrundast vekta opp til næraste 100 kg.</t>
  </si>
  <si>
    <t>5. Fraktbeløp i heile kr.</t>
  </si>
  <si>
    <t>6. Prisane er eksklusive drivstoff-tillegg.</t>
  </si>
  <si>
    <t>3. Omrekningsnøkkel for målegods 3,5 dm3 = 1 kg.</t>
  </si>
  <si>
    <t>(Sone 4)</t>
  </si>
  <si>
    <t xml:space="preserve"> Kr.  </t>
  </si>
  <si>
    <t>Flora- bassenget og Vik</t>
  </si>
  <si>
    <t>Florø - Måløy/ Smørh.</t>
  </si>
  <si>
    <t xml:space="preserve"> </t>
  </si>
  <si>
    <t>Utan mva</t>
  </si>
  <si>
    <t>mva</t>
  </si>
  <si>
    <t>ink.mva</t>
  </si>
  <si>
    <t>Traktor</t>
  </si>
  <si>
    <t>5 meter</t>
  </si>
  <si>
    <t>6 meter</t>
  </si>
  <si>
    <t>7 meter</t>
  </si>
  <si>
    <t>8 meter</t>
  </si>
  <si>
    <t>9 - 10 meter</t>
  </si>
  <si>
    <t>Gravemaskiner</t>
  </si>
  <si>
    <t>3-6 tonn</t>
  </si>
  <si>
    <t>7-10 tonn</t>
  </si>
  <si>
    <t>11-13 tonn</t>
  </si>
  <si>
    <t>14 tonn</t>
  </si>
  <si>
    <t>Sendingar over 1000 kg: Kr. 736,- pr. tonn</t>
  </si>
  <si>
    <t>Kr. 133.-</t>
  </si>
  <si>
    <t>Frå. 1. januar 2020</t>
  </si>
  <si>
    <t>sone 4 er ikkje oppdaterte i 2020</t>
  </si>
  <si>
    <t>Priser anleggsmaskiner Florabassenget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</si>
</sst>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" fontId="0" fillId="2" borderId="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0" xfId="0" applyFill="1"/>
    <xf numFmtId="0" fontId="0" fillId="2" borderId="5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" xfId="0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5" fillId="2" borderId="4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49" fontId="6" fillId="2" borderId="8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right"/>
    </xf>
    <xf numFmtId="49" fontId="0" fillId="2" borderId="2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49" fontId="6" fillId="2" borderId="7" xfId="0" applyNumberFormat="1" applyFont="1" applyFill="1" applyBorder="1" applyAlignment="1">
      <alignment horizontal="right"/>
    </xf>
    <xf numFmtId="0" fontId="0" fillId="2" borderId="20" xfId="0" applyFill="1" applyBorder="1"/>
    <xf numFmtId="49" fontId="6" fillId="2" borderId="8" xfId="0" applyNumberFormat="1" applyFont="1" applyFill="1" applyBorder="1" applyAlignment="1">
      <alignment horizontal="right"/>
    </xf>
    <xf numFmtId="0" fontId="0" fillId="2" borderId="21" xfId="0" applyFill="1" applyBorder="1"/>
    <xf numFmtId="0" fontId="2" fillId="2" borderId="7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49" fontId="6" fillId="2" borderId="9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7" fillId="2" borderId="0" xfId="0" applyFont="1" applyFill="1" applyBorder="1"/>
    <xf numFmtId="1" fontId="9" fillId="3" borderId="5" xfId="0" applyNumberFormat="1" applyFont="1" applyFill="1" applyBorder="1" applyAlignment="1">
      <alignment horizontal="center"/>
    </xf>
    <xf numFmtId="1" fontId="0" fillId="2" borderId="0" xfId="0" applyNumberFormat="1" applyFill="1"/>
    <xf numFmtId="0" fontId="10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/>
    <xf numFmtId="0" fontId="0" fillId="4" borderId="9" xfId="0" applyFill="1" applyBorder="1" applyAlignment="1">
      <alignment horizontal="center"/>
    </xf>
    <xf numFmtId="1" fontId="0" fillId="4" borderId="0" xfId="0" applyNumberFormat="1" applyFill="1"/>
    <xf numFmtId="1" fontId="0" fillId="4" borderId="4" xfId="0" applyNumberFormat="1" applyFill="1" applyBorder="1"/>
    <xf numFmtId="0" fontId="0" fillId="4" borderId="9" xfId="0" applyFill="1" applyBorder="1"/>
    <xf numFmtId="0" fontId="0" fillId="4" borderId="18" xfId="0" applyFill="1" applyBorder="1"/>
    <xf numFmtId="0" fontId="0" fillId="4" borderId="19" xfId="0" applyFill="1" applyBorder="1"/>
    <xf numFmtId="0" fontId="2" fillId="4" borderId="7" xfId="0" applyFont="1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right"/>
    </xf>
    <xf numFmtId="0" fontId="0" fillId="4" borderId="20" xfId="0" applyFill="1" applyBorder="1"/>
    <xf numFmtId="0" fontId="4" fillId="4" borderId="7" xfId="0" applyFont="1" applyFill="1" applyBorder="1"/>
    <xf numFmtId="0" fontId="4" fillId="4" borderId="0" xfId="0" applyFont="1" applyFill="1" applyBorder="1"/>
    <xf numFmtId="0" fontId="0" fillId="4" borderId="0" xfId="0" applyFont="1" applyFill="1" applyBorder="1" applyAlignment="1">
      <alignment horizontal="right"/>
    </xf>
    <xf numFmtId="0" fontId="0" fillId="4" borderId="7" xfId="0" applyFill="1" applyBorder="1"/>
    <xf numFmtId="0" fontId="1" fillId="4" borderId="8" xfId="0" applyFont="1" applyFill="1" applyBorder="1"/>
    <xf numFmtId="0" fontId="0" fillId="4" borderId="1" xfId="0" applyFill="1" applyBorder="1"/>
    <xf numFmtId="0" fontId="0" fillId="4" borderId="21" xfId="0" applyFill="1" applyBorder="1"/>
    <xf numFmtId="0" fontId="2" fillId="4" borderId="9" xfId="0" applyFont="1" applyFill="1" applyBorder="1"/>
    <xf numFmtId="0" fontId="1" fillId="4" borderId="1" xfId="0" applyFont="1" applyFill="1" applyBorder="1"/>
    <xf numFmtId="0" fontId="8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tabSelected="1" workbookViewId="0">
      <selection activeCell="E18" sqref="E18"/>
    </sheetView>
  </sheetViews>
  <sheetFormatPr baseColWidth="10" defaultRowHeight="12.75" x14ac:dyDescent="0.2"/>
  <cols>
    <col min="1" max="1" width="15.5703125" customWidth="1"/>
    <col min="2" max="2" width="13.28515625" customWidth="1"/>
  </cols>
  <sheetData>
    <row r="1" spans="1:8" ht="20.25" x14ac:dyDescent="0.3">
      <c r="A1" s="52" t="s">
        <v>117</v>
      </c>
    </row>
    <row r="4" spans="1:8" x14ac:dyDescent="0.2">
      <c r="G4" s="53"/>
      <c r="H4" s="53"/>
    </row>
    <row r="6" spans="1:8" x14ac:dyDescent="0.2">
      <c r="A6" s="53" t="s">
        <v>102</v>
      </c>
      <c r="C6" s="54" t="s">
        <v>99</v>
      </c>
      <c r="D6" s="54" t="s">
        <v>100</v>
      </c>
      <c r="E6" s="54" t="s">
        <v>101</v>
      </c>
      <c r="G6" s="56"/>
      <c r="H6" s="56"/>
    </row>
    <row r="7" spans="1:8" x14ac:dyDescent="0.2">
      <c r="B7" t="s">
        <v>103</v>
      </c>
      <c r="C7" s="55">
        <v>474</v>
      </c>
      <c r="D7" s="55">
        <v>119</v>
      </c>
      <c r="E7" s="55">
        <f>SUM(C7:D7)</f>
        <v>593</v>
      </c>
      <c r="G7" s="55"/>
      <c r="H7" s="55"/>
    </row>
    <row r="8" spans="1:8" x14ac:dyDescent="0.2">
      <c r="B8" t="s">
        <v>104</v>
      </c>
      <c r="C8" s="55">
        <v>829</v>
      </c>
      <c r="D8" s="55">
        <f>C8/4</f>
        <v>207.25</v>
      </c>
      <c r="E8" s="55">
        <f>SUM(C8:D8)</f>
        <v>1036.25</v>
      </c>
      <c r="G8" s="55"/>
      <c r="H8" s="55"/>
    </row>
    <row r="9" spans="1:8" x14ac:dyDescent="0.2">
      <c r="B9" t="s">
        <v>105</v>
      </c>
      <c r="C9" s="55">
        <v>910</v>
      </c>
      <c r="D9" s="55">
        <f>C9/4</f>
        <v>227.5</v>
      </c>
      <c r="E9" s="55">
        <f>SUM(C9:D9)</f>
        <v>1137.5</v>
      </c>
      <c r="G9" s="55"/>
      <c r="H9" s="55"/>
    </row>
    <row r="10" spans="1:8" x14ac:dyDescent="0.2">
      <c r="B10" t="s">
        <v>106</v>
      </c>
      <c r="C10" s="55">
        <v>1018</v>
      </c>
      <c r="D10" s="55">
        <f>C10/4</f>
        <v>254.5</v>
      </c>
      <c r="E10" s="55">
        <f>SUM(C10:D10)</f>
        <v>1272.5</v>
      </c>
      <c r="G10" s="55"/>
      <c r="H10" s="55"/>
    </row>
    <row r="11" spans="1:8" x14ac:dyDescent="0.2">
      <c r="B11" t="s">
        <v>107</v>
      </c>
      <c r="C11" s="55">
        <f>1347*1.035</f>
        <v>1394.145</v>
      </c>
      <c r="D11" s="55">
        <f>C11/4</f>
        <v>348.53625</v>
      </c>
      <c r="E11" s="55">
        <f>SUM(C11:D11)</f>
        <v>1742.6812500000001</v>
      </c>
      <c r="G11" s="55"/>
      <c r="H11" s="55"/>
    </row>
    <row r="12" spans="1:8" x14ac:dyDescent="0.2">
      <c r="C12" s="55"/>
      <c r="D12" s="55"/>
      <c r="E12" s="55"/>
    </row>
    <row r="13" spans="1:8" x14ac:dyDescent="0.2">
      <c r="C13" s="55"/>
      <c r="D13" s="55"/>
      <c r="E13" s="55"/>
    </row>
    <row r="14" spans="1:8" x14ac:dyDescent="0.2">
      <c r="A14" s="53" t="s">
        <v>108</v>
      </c>
      <c r="C14" s="54" t="s">
        <v>99</v>
      </c>
      <c r="D14" s="54" t="s">
        <v>100</v>
      </c>
      <c r="E14" s="54" t="s">
        <v>101</v>
      </c>
      <c r="G14" s="56"/>
      <c r="H14" s="56"/>
    </row>
    <row r="15" spans="1:8" x14ac:dyDescent="0.2">
      <c r="B15" t="s">
        <v>109</v>
      </c>
      <c r="C15" s="55">
        <v>474</v>
      </c>
      <c r="D15" s="55">
        <f>C15/4</f>
        <v>118.5</v>
      </c>
      <c r="E15" s="55">
        <v>593</v>
      </c>
      <c r="G15" s="55"/>
      <c r="H15" s="55"/>
    </row>
    <row r="16" spans="1:8" x14ac:dyDescent="0.2">
      <c r="B16" t="s">
        <v>110</v>
      </c>
      <c r="C16" s="55">
        <v>1081</v>
      </c>
      <c r="D16" s="55">
        <f>C16/4</f>
        <v>270.25</v>
      </c>
      <c r="E16" s="55">
        <v>1351</v>
      </c>
      <c r="G16" s="55" t="s">
        <v>98</v>
      </c>
      <c r="H16" s="55"/>
    </row>
    <row r="17" spans="2:8" x14ac:dyDescent="0.2">
      <c r="B17" t="s">
        <v>111</v>
      </c>
      <c r="C17" s="55">
        <v>2163</v>
      </c>
      <c r="D17" s="55">
        <f>C17/4</f>
        <v>540.75</v>
      </c>
      <c r="E17" s="55">
        <v>2704</v>
      </c>
      <c r="G17" s="55"/>
      <c r="H17" s="55"/>
    </row>
    <row r="18" spans="2:8" x14ac:dyDescent="0.2">
      <c r="B18" t="s">
        <v>112</v>
      </c>
      <c r="C18" s="55">
        <f>2712*1.035</f>
        <v>2806.9199999999996</v>
      </c>
      <c r="D18" s="55">
        <f>C18/4</f>
        <v>701.7299999999999</v>
      </c>
      <c r="E18" s="55">
        <v>3390</v>
      </c>
      <c r="G18" s="55"/>
      <c r="H18" s="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53"/>
  <sheetViews>
    <sheetView zoomScale="80" zoomScaleNormal="80" workbookViewId="0">
      <selection activeCell="S22" sqref="S22"/>
    </sheetView>
  </sheetViews>
  <sheetFormatPr baseColWidth="10" defaultColWidth="11.42578125" defaultRowHeight="12.75" x14ac:dyDescent="0.2"/>
  <cols>
    <col min="1" max="1" width="2.42578125" style="6" customWidth="1"/>
    <col min="2" max="2" width="2.7109375" style="6" customWidth="1"/>
    <col min="3" max="3" width="11.5703125" style="6" bestFit="1" customWidth="1"/>
    <col min="4" max="4" width="10.7109375" style="6" customWidth="1"/>
    <col min="5" max="6" width="11.85546875" style="6" customWidth="1"/>
    <col min="7" max="7" width="2.5703125" style="6" customWidth="1"/>
    <col min="8" max="8" width="13.42578125" style="6" customWidth="1"/>
    <col min="9" max="12" width="11.42578125" style="6"/>
    <col min="13" max="13" width="2.28515625" style="6" customWidth="1"/>
    <col min="14" max="16384" width="11.42578125" style="6"/>
  </cols>
  <sheetData>
    <row r="1" spans="2:15" ht="13.5" thickBot="1" x14ac:dyDescent="0.25"/>
    <row r="2" spans="2:15" x14ac:dyDescent="0.2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5" ht="18" x14ac:dyDescent="0.25">
      <c r="B3" s="18"/>
      <c r="C3" s="24"/>
      <c r="D3" s="24"/>
      <c r="E3" s="31" t="s">
        <v>76</v>
      </c>
      <c r="F3" s="31" t="s">
        <v>94</v>
      </c>
      <c r="G3" s="32"/>
      <c r="H3" s="14"/>
      <c r="I3" s="49" t="s">
        <v>115</v>
      </c>
      <c r="J3" s="14"/>
      <c r="K3" s="14"/>
      <c r="L3" s="14"/>
      <c r="M3" s="19"/>
    </row>
    <row r="4" spans="2:15" ht="21.75" customHeight="1" x14ac:dyDescent="0.25">
      <c r="B4" s="18"/>
      <c r="C4" s="25"/>
      <c r="D4" s="25"/>
      <c r="E4" s="77" t="s">
        <v>96</v>
      </c>
      <c r="F4" s="77" t="s">
        <v>97</v>
      </c>
      <c r="G4" s="32"/>
      <c r="H4" s="14"/>
      <c r="I4" s="49"/>
      <c r="J4" s="14"/>
      <c r="K4" s="14"/>
      <c r="L4" s="14"/>
      <c r="M4" s="19"/>
    </row>
    <row r="5" spans="2:15" ht="18" x14ac:dyDescent="0.25">
      <c r="B5" s="18"/>
      <c r="C5" s="25"/>
      <c r="D5" s="25"/>
      <c r="E5" s="77"/>
      <c r="F5" s="77"/>
      <c r="G5" s="32"/>
      <c r="H5" s="14"/>
      <c r="I5" s="49"/>
      <c r="J5" s="14"/>
      <c r="K5" s="14"/>
      <c r="L5" s="14"/>
      <c r="M5" s="19"/>
      <c r="O5" s="57" t="s">
        <v>116</v>
      </c>
    </row>
    <row r="6" spans="2:15" x14ac:dyDescent="0.2">
      <c r="B6" s="18"/>
      <c r="C6" s="26" t="s">
        <v>78</v>
      </c>
      <c r="D6" s="26" t="s">
        <v>79</v>
      </c>
      <c r="E6" s="33" t="s">
        <v>77</v>
      </c>
      <c r="F6" s="33" t="s">
        <v>77</v>
      </c>
      <c r="G6" s="34"/>
      <c r="H6" s="14"/>
      <c r="I6" s="14"/>
      <c r="J6" s="14"/>
      <c r="K6" s="14"/>
      <c r="L6" s="14"/>
      <c r="M6" s="19"/>
    </row>
    <row r="7" spans="2:15" x14ac:dyDescent="0.2">
      <c r="B7" s="18"/>
      <c r="C7" s="35"/>
      <c r="D7" s="27"/>
      <c r="E7" s="58"/>
      <c r="F7" s="36"/>
      <c r="G7" s="37"/>
      <c r="H7" s="13"/>
      <c r="I7" s="38"/>
      <c r="J7" s="38"/>
      <c r="K7" s="38"/>
      <c r="L7" s="39"/>
      <c r="M7" s="19"/>
    </row>
    <row r="8" spans="2:15" x14ac:dyDescent="0.2">
      <c r="B8" s="18"/>
      <c r="C8" s="40" t="s">
        <v>3</v>
      </c>
      <c r="D8" s="28" t="s">
        <v>8</v>
      </c>
      <c r="E8" s="59">
        <v>102</v>
      </c>
      <c r="F8" s="4">
        <f>125*1.035</f>
        <v>129.375</v>
      </c>
      <c r="G8" s="1"/>
      <c r="H8" s="10"/>
      <c r="I8" s="14"/>
      <c r="J8" s="14"/>
      <c r="K8" s="14"/>
      <c r="L8" s="41"/>
      <c r="M8" s="19"/>
      <c r="N8" s="51"/>
      <c r="O8" s="51"/>
    </row>
    <row r="9" spans="2:15" x14ac:dyDescent="0.2">
      <c r="B9" s="18"/>
      <c r="C9" s="40" t="s">
        <v>2</v>
      </c>
      <c r="D9" s="28" t="s">
        <v>7</v>
      </c>
      <c r="E9" s="59">
        <v>139</v>
      </c>
      <c r="F9" s="4">
        <f>155*1.035</f>
        <v>160.42499999999998</v>
      </c>
      <c r="G9" s="1"/>
      <c r="H9" s="10"/>
      <c r="I9" s="14"/>
      <c r="J9" s="14"/>
      <c r="K9" s="14"/>
      <c r="L9" s="41"/>
      <c r="M9" s="19"/>
      <c r="N9" s="51"/>
      <c r="O9" s="51"/>
    </row>
    <row r="10" spans="2:15" x14ac:dyDescent="0.2">
      <c r="B10" s="18"/>
      <c r="C10" s="40" t="s">
        <v>1</v>
      </c>
      <c r="D10" s="28" t="s">
        <v>6</v>
      </c>
      <c r="E10" s="59">
        <v>144</v>
      </c>
      <c r="F10" s="4">
        <f>160*1.035</f>
        <v>165.6</v>
      </c>
      <c r="G10" s="1"/>
      <c r="H10" s="10"/>
      <c r="I10" s="14"/>
      <c r="J10" s="14"/>
      <c r="K10" s="14"/>
      <c r="L10" s="41"/>
      <c r="M10" s="19"/>
      <c r="N10" s="51"/>
      <c r="O10" s="51"/>
    </row>
    <row r="11" spans="2:15" x14ac:dyDescent="0.2">
      <c r="B11" s="18"/>
      <c r="C11" s="42" t="s">
        <v>4</v>
      </c>
      <c r="D11" s="29" t="s">
        <v>9</v>
      </c>
      <c r="E11" s="60">
        <v>144</v>
      </c>
      <c r="F11" s="5">
        <f>165*1.035</f>
        <v>170.77499999999998</v>
      </c>
      <c r="G11" s="1"/>
      <c r="H11" s="8"/>
      <c r="I11" s="8"/>
      <c r="J11" s="39"/>
      <c r="K11" s="8"/>
      <c r="L11" s="41"/>
      <c r="M11" s="19"/>
      <c r="N11" s="51"/>
      <c r="O11" s="51"/>
    </row>
    <row r="12" spans="2:15" x14ac:dyDescent="0.2">
      <c r="B12" s="18"/>
      <c r="C12" s="35" t="s">
        <v>5</v>
      </c>
      <c r="D12" s="27" t="s">
        <v>10</v>
      </c>
      <c r="E12" s="59">
        <v>149</v>
      </c>
      <c r="F12" s="3">
        <f>170*1.035</f>
        <v>175.95</v>
      </c>
      <c r="G12" s="1"/>
      <c r="H12" s="11"/>
      <c r="I12" s="11"/>
      <c r="J12" s="43"/>
      <c r="K12" s="11"/>
      <c r="L12" s="41"/>
      <c r="M12" s="19"/>
      <c r="N12" s="51"/>
      <c r="O12" s="51"/>
    </row>
    <row r="13" spans="2:15" x14ac:dyDescent="0.2">
      <c r="B13" s="18"/>
      <c r="C13" s="40" t="s">
        <v>11</v>
      </c>
      <c r="D13" s="28" t="s">
        <v>43</v>
      </c>
      <c r="E13" s="59">
        <v>165</v>
      </c>
      <c r="F13" s="4">
        <f>180*1.035</f>
        <v>186.29999999999998</v>
      </c>
      <c r="G13" s="1"/>
      <c r="H13" s="7"/>
      <c r="I13" s="50"/>
      <c r="J13" s="50"/>
      <c r="K13" s="50"/>
      <c r="L13" s="41"/>
      <c r="M13" s="19"/>
      <c r="N13" s="51"/>
      <c r="O13" s="51"/>
    </row>
    <row r="14" spans="2:15" x14ac:dyDescent="0.2">
      <c r="B14" s="18"/>
      <c r="C14" s="40" t="s">
        <v>12</v>
      </c>
      <c r="D14" s="28" t="s">
        <v>44</v>
      </c>
      <c r="E14" s="59">
        <v>181</v>
      </c>
      <c r="F14" s="4">
        <f>190*1.035</f>
        <v>196.64999999999998</v>
      </c>
      <c r="G14" s="1"/>
      <c r="H14" s="7"/>
      <c r="I14" s="50"/>
      <c r="J14" s="50"/>
      <c r="K14" s="50"/>
      <c r="L14" s="41"/>
      <c r="M14" s="19"/>
      <c r="N14" s="51"/>
      <c r="O14" s="51"/>
    </row>
    <row r="15" spans="2:15" x14ac:dyDescent="0.2">
      <c r="B15" s="18"/>
      <c r="C15" s="40" t="s">
        <v>13</v>
      </c>
      <c r="D15" s="28" t="s">
        <v>45</v>
      </c>
      <c r="E15" s="59">
        <v>203</v>
      </c>
      <c r="F15" s="4">
        <f>210*1.035</f>
        <v>217.35</v>
      </c>
      <c r="G15" s="1"/>
      <c r="H15" s="7"/>
      <c r="I15" s="50"/>
      <c r="J15" s="50"/>
      <c r="K15" s="50"/>
      <c r="L15" s="41"/>
      <c r="M15" s="19"/>
      <c r="N15" s="51"/>
      <c r="O15" s="51"/>
    </row>
    <row r="16" spans="2:15" x14ac:dyDescent="0.2">
      <c r="B16" s="18"/>
      <c r="C16" s="42" t="s">
        <v>14</v>
      </c>
      <c r="D16" s="29" t="s">
        <v>46</v>
      </c>
      <c r="E16" s="60">
        <v>208</v>
      </c>
      <c r="F16" s="5">
        <f>225*1.035</f>
        <v>232.87499999999997</v>
      </c>
      <c r="G16" s="1"/>
      <c r="H16" s="7"/>
      <c r="I16" s="50"/>
      <c r="J16" s="50"/>
      <c r="K16" s="50"/>
      <c r="L16" s="41"/>
      <c r="M16" s="19"/>
      <c r="N16" s="51"/>
      <c r="O16" s="51"/>
    </row>
    <row r="17" spans="2:15" x14ac:dyDescent="0.2">
      <c r="B17" s="18"/>
      <c r="C17" s="35" t="s">
        <v>15</v>
      </c>
      <c r="D17" s="27" t="s">
        <v>47</v>
      </c>
      <c r="E17" s="59">
        <v>213</v>
      </c>
      <c r="F17" s="3">
        <f>240*1.035</f>
        <v>248.39999999999998</v>
      </c>
      <c r="G17" s="1"/>
      <c r="H17" s="7"/>
      <c r="I17" s="50"/>
      <c r="J17" s="50"/>
      <c r="K17" s="50"/>
      <c r="L17" s="41"/>
      <c r="M17" s="19"/>
      <c r="N17" s="51"/>
      <c r="O17" s="51"/>
    </row>
    <row r="18" spans="2:15" x14ac:dyDescent="0.2">
      <c r="B18" s="18"/>
      <c r="C18" s="40" t="s">
        <v>16</v>
      </c>
      <c r="D18" s="28" t="s">
        <v>48</v>
      </c>
      <c r="E18" s="59">
        <v>235</v>
      </c>
      <c r="F18" s="4">
        <f>280*1.035</f>
        <v>289.79999999999995</v>
      </c>
      <c r="G18" s="1"/>
      <c r="H18" s="11"/>
      <c r="I18" s="50"/>
      <c r="J18" s="50"/>
      <c r="K18" s="50"/>
      <c r="L18" s="41"/>
      <c r="M18" s="19"/>
      <c r="N18" s="51"/>
      <c r="O18" s="51"/>
    </row>
    <row r="19" spans="2:15" x14ac:dyDescent="0.2">
      <c r="B19" s="18"/>
      <c r="C19" s="40" t="s">
        <v>17</v>
      </c>
      <c r="D19" s="28" t="s">
        <v>49</v>
      </c>
      <c r="E19" s="59">
        <v>250</v>
      </c>
      <c r="F19" s="4">
        <f>310*1.035</f>
        <v>320.84999999999997</v>
      </c>
      <c r="G19" s="1"/>
      <c r="H19" s="10"/>
      <c r="I19" s="14"/>
      <c r="J19" s="14"/>
      <c r="K19" s="14"/>
      <c r="L19" s="41"/>
      <c r="M19" s="19"/>
      <c r="N19" s="51"/>
      <c r="O19" s="51"/>
    </row>
    <row r="20" spans="2:15" x14ac:dyDescent="0.2">
      <c r="B20" s="18"/>
      <c r="C20" s="40" t="s">
        <v>18</v>
      </c>
      <c r="D20" s="28" t="s">
        <v>50</v>
      </c>
      <c r="E20" s="59">
        <v>277</v>
      </c>
      <c r="F20" s="4">
        <f>370*1.035</f>
        <v>382.95</v>
      </c>
      <c r="G20" s="1"/>
      <c r="H20" s="44"/>
      <c r="I20" s="14"/>
      <c r="J20" s="14"/>
      <c r="K20" s="14"/>
      <c r="L20" s="41"/>
      <c r="M20" s="19"/>
      <c r="N20" s="51"/>
      <c r="O20" s="51"/>
    </row>
    <row r="21" spans="2:15" x14ac:dyDescent="0.2">
      <c r="B21" s="18"/>
      <c r="C21" s="42" t="s">
        <v>19</v>
      </c>
      <c r="D21" s="29" t="s">
        <v>51</v>
      </c>
      <c r="E21" s="60">
        <v>330</v>
      </c>
      <c r="F21" s="5">
        <f>395*1.035</f>
        <v>408.82499999999999</v>
      </c>
      <c r="G21" s="1"/>
      <c r="H21" s="10"/>
      <c r="I21" s="14"/>
      <c r="J21" s="14"/>
      <c r="K21" s="14"/>
      <c r="L21" s="41"/>
      <c r="M21" s="19"/>
      <c r="N21" s="51"/>
      <c r="O21" s="51"/>
    </row>
    <row r="22" spans="2:15" x14ac:dyDescent="0.2">
      <c r="B22" s="18"/>
      <c r="C22" s="35" t="s">
        <v>20</v>
      </c>
      <c r="D22" s="27" t="s">
        <v>52</v>
      </c>
      <c r="E22" s="59">
        <v>363</v>
      </c>
      <c r="F22" s="4">
        <f>440*1.035</f>
        <v>455.4</v>
      </c>
      <c r="G22" s="1"/>
      <c r="H22" s="12"/>
      <c r="I22" s="23"/>
      <c r="J22" s="23"/>
      <c r="K22" s="23"/>
      <c r="L22" s="43"/>
      <c r="M22" s="19"/>
      <c r="N22" s="51"/>
      <c r="O22" s="51"/>
    </row>
    <row r="23" spans="2:15" x14ac:dyDescent="0.2">
      <c r="B23" s="18"/>
      <c r="C23" s="40" t="s">
        <v>21</v>
      </c>
      <c r="D23" s="28" t="s">
        <v>53</v>
      </c>
      <c r="E23" s="59">
        <v>389</v>
      </c>
      <c r="F23" s="4">
        <f>485*1.035</f>
        <v>501.97499999999997</v>
      </c>
      <c r="G23" s="1"/>
      <c r="H23" s="14"/>
      <c r="I23" s="14"/>
      <c r="J23" s="14"/>
      <c r="K23" s="14"/>
      <c r="L23" s="41"/>
      <c r="M23" s="19"/>
      <c r="N23" s="51"/>
      <c r="O23" s="51"/>
    </row>
    <row r="24" spans="2:15" x14ac:dyDescent="0.2">
      <c r="B24" s="18"/>
      <c r="C24" s="40" t="s">
        <v>22</v>
      </c>
      <c r="D24" s="28" t="s">
        <v>54</v>
      </c>
      <c r="E24" s="59">
        <v>416</v>
      </c>
      <c r="F24" s="4">
        <f>540*1.035</f>
        <v>558.9</v>
      </c>
      <c r="G24" s="1"/>
      <c r="H24" s="61"/>
      <c r="I24" s="62"/>
      <c r="J24" s="62"/>
      <c r="K24" s="62"/>
      <c r="L24" s="63"/>
      <c r="M24" s="19"/>
      <c r="N24" s="51"/>
      <c r="O24" s="51"/>
    </row>
    <row r="25" spans="2:15" x14ac:dyDescent="0.2">
      <c r="B25" s="18"/>
      <c r="C25" s="40" t="s">
        <v>23</v>
      </c>
      <c r="D25" s="28" t="s">
        <v>55</v>
      </c>
      <c r="E25" s="59">
        <v>416</v>
      </c>
      <c r="F25" s="4">
        <f>570*1.035</f>
        <v>589.94999999999993</v>
      </c>
      <c r="G25" s="1"/>
      <c r="H25" s="64" t="s">
        <v>0</v>
      </c>
      <c r="I25" s="65" t="s">
        <v>98</v>
      </c>
      <c r="J25" s="66" t="s">
        <v>95</v>
      </c>
      <c r="K25" s="65"/>
      <c r="L25" s="67"/>
      <c r="M25" s="19"/>
      <c r="N25" s="51"/>
      <c r="O25" s="51"/>
    </row>
    <row r="26" spans="2:15" x14ac:dyDescent="0.2">
      <c r="B26" s="18"/>
      <c r="C26" s="42" t="s">
        <v>24</v>
      </c>
      <c r="D26" s="29" t="s">
        <v>56</v>
      </c>
      <c r="E26" s="60">
        <v>437</v>
      </c>
      <c r="F26" s="4">
        <f>595*1.035</f>
        <v>615.82499999999993</v>
      </c>
      <c r="G26" s="1"/>
      <c r="H26" s="68" t="s">
        <v>80</v>
      </c>
      <c r="I26" s="69"/>
      <c r="J26" s="70">
        <v>438</v>
      </c>
      <c r="K26" s="65"/>
      <c r="L26" s="67"/>
      <c r="M26" s="19"/>
      <c r="N26" s="51"/>
      <c r="O26" s="51"/>
    </row>
    <row r="27" spans="2:15" x14ac:dyDescent="0.2">
      <c r="B27" s="18"/>
      <c r="C27" s="35" t="s">
        <v>25</v>
      </c>
      <c r="D27" s="27" t="s">
        <v>57</v>
      </c>
      <c r="E27" s="59">
        <v>464</v>
      </c>
      <c r="F27" s="3">
        <f>645*1.035</f>
        <v>667.57499999999993</v>
      </c>
      <c r="G27" s="1"/>
      <c r="H27" s="68" t="s">
        <v>81</v>
      </c>
      <c r="I27" s="69"/>
      <c r="J27" s="70">
        <v>149</v>
      </c>
      <c r="K27" s="65"/>
      <c r="L27" s="67"/>
      <c r="M27" s="19"/>
      <c r="N27" s="51"/>
      <c r="O27" s="51"/>
    </row>
    <row r="28" spans="2:15" x14ac:dyDescent="0.2">
      <c r="B28" s="18"/>
      <c r="C28" s="40" t="s">
        <v>26</v>
      </c>
      <c r="D28" s="28" t="s">
        <v>58</v>
      </c>
      <c r="E28" s="59">
        <v>485</v>
      </c>
      <c r="F28" s="4">
        <f>670*1.035</f>
        <v>693.44999999999993</v>
      </c>
      <c r="G28" s="1"/>
      <c r="H28" s="71"/>
      <c r="I28" s="65"/>
      <c r="J28" s="65"/>
      <c r="K28" s="65"/>
      <c r="L28" s="67"/>
      <c r="M28" s="19"/>
      <c r="N28" s="51"/>
      <c r="O28" s="51"/>
    </row>
    <row r="29" spans="2:15" x14ac:dyDescent="0.2">
      <c r="B29" s="18"/>
      <c r="C29" s="40" t="s">
        <v>27</v>
      </c>
      <c r="D29" s="28" t="s">
        <v>59</v>
      </c>
      <c r="E29" s="59">
        <v>500</v>
      </c>
      <c r="F29" s="4">
        <f>790*1.035</f>
        <v>817.65</v>
      </c>
      <c r="G29" s="1"/>
      <c r="H29" s="71"/>
      <c r="I29" s="65"/>
      <c r="J29" s="65"/>
      <c r="K29" s="65"/>
      <c r="L29" s="67"/>
      <c r="M29" s="19"/>
      <c r="N29" s="51"/>
      <c r="O29" s="51"/>
    </row>
    <row r="30" spans="2:15" x14ac:dyDescent="0.2">
      <c r="B30" s="18"/>
      <c r="C30" s="40" t="s">
        <v>28</v>
      </c>
      <c r="D30" s="28" t="s">
        <v>60</v>
      </c>
      <c r="E30" s="59">
        <v>608</v>
      </c>
      <c r="F30" s="4">
        <f>890*1.035</f>
        <v>921.15</v>
      </c>
      <c r="G30" s="1"/>
      <c r="H30" s="71"/>
      <c r="I30" s="65"/>
      <c r="J30" s="65"/>
      <c r="K30" s="65"/>
      <c r="L30" s="67"/>
      <c r="M30" s="19"/>
      <c r="N30" s="51"/>
      <c r="O30" s="51"/>
    </row>
    <row r="31" spans="2:15" x14ac:dyDescent="0.2">
      <c r="B31" s="18"/>
      <c r="C31" s="42" t="s">
        <v>29</v>
      </c>
      <c r="D31" s="29" t="s">
        <v>61</v>
      </c>
      <c r="E31" s="60">
        <v>672</v>
      </c>
      <c r="F31" s="5">
        <f>1025*1.035</f>
        <v>1060.875</v>
      </c>
      <c r="G31" s="1"/>
      <c r="H31" s="71"/>
      <c r="I31" s="65"/>
      <c r="J31" s="65"/>
      <c r="K31" s="65"/>
      <c r="L31" s="67"/>
      <c r="M31" s="19"/>
      <c r="N31" s="51"/>
      <c r="O31" s="51"/>
    </row>
    <row r="32" spans="2:15" x14ac:dyDescent="0.2">
      <c r="B32" s="18"/>
      <c r="C32" s="35" t="s">
        <v>30</v>
      </c>
      <c r="D32" s="27" t="s">
        <v>62</v>
      </c>
      <c r="E32" s="59">
        <v>752</v>
      </c>
      <c r="F32" s="4">
        <f>1105*1.035</f>
        <v>1143.675</v>
      </c>
      <c r="G32" s="1"/>
      <c r="H32" s="12"/>
      <c r="I32" s="23"/>
      <c r="J32" s="23"/>
      <c r="K32" s="23"/>
      <c r="L32" s="43"/>
      <c r="M32" s="19"/>
      <c r="N32" s="51"/>
      <c r="O32" s="51"/>
    </row>
    <row r="33" spans="2:15" x14ac:dyDescent="0.2">
      <c r="B33" s="18"/>
      <c r="C33" s="40" t="s">
        <v>31</v>
      </c>
      <c r="D33" s="28" t="s">
        <v>63</v>
      </c>
      <c r="E33" s="59">
        <v>769</v>
      </c>
      <c r="F33" s="4">
        <f>1210*1.035</f>
        <v>1252.3499999999999</v>
      </c>
      <c r="G33" s="1"/>
      <c r="H33" s="45" t="s">
        <v>82</v>
      </c>
      <c r="I33" s="46"/>
      <c r="J33" s="46"/>
      <c r="K33" s="46"/>
      <c r="L33" s="9"/>
      <c r="M33" s="19"/>
      <c r="N33" s="51"/>
      <c r="O33" s="51"/>
    </row>
    <row r="34" spans="2:15" x14ac:dyDescent="0.2">
      <c r="B34" s="18"/>
      <c r="C34" s="40" t="s">
        <v>32</v>
      </c>
      <c r="D34" s="28" t="s">
        <v>64</v>
      </c>
      <c r="E34" s="59">
        <v>890</v>
      </c>
      <c r="F34" s="4">
        <f>1305*1.035</f>
        <v>1350.675</v>
      </c>
      <c r="G34" s="1"/>
      <c r="H34" s="61"/>
      <c r="I34" s="62"/>
      <c r="J34" s="62"/>
      <c r="K34" s="62"/>
      <c r="L34" s="63"/>
      <c r="M34" s="19"/>
      <c r="N34" s="51"/>
      <c r="O34" s="51"/>
    </row>
    <row r="35" spans="2:15" x14ac:dyDescent="0.2">
      <c r="B35" s="18"/>
      <c r="C35" s="40" t="s">
        <v>33</v>
      </c>
      <c r="D35" s="28" t="s">
        <v>65</v>
      </c>
      <c r="E35" s="59">
        <v>948</v>
      </c>
      <c r="F35" s="4">
        <f>1315*1.035</f>
        <v>1361.0249999999999</v>
      </c>
      <c r="G35" s="1"/>
      <c r="H35" s="71" t="s">
        <v>83</v>
      </c>
      <c r="I35" s="65"/>
      <c r="J35" s="65"/>
      <c r="K35" s="65"/>
      <c r="L35" s="67"/>
      <c r="M35" s="19"/>
      <c r="N35" s="51"/>
      <c r="O35" s="51"/>
    </row>
    <row r="36" spans="2:15" x14ac:dyDescent="0.2">
      <c r="B36" s="18"/>
      <c r="C36" s="42" t="s">
        <v>34</v>
      </c>
      <c r="D36" s="29" t="s">
        <v>66</v>
      </c>
      <c r="E36" s="60">
        <v>1056</v>
      </c>
      <c r="F36" s="4">
        <f>1400*1.035</f>
        <v>1449</v>
      </c>
      <c r="G36" s="1"/>
      <c r="H36" s="72" t="s">
        <v>113</v>
      </c>
      <c r="I36" s="73"/>
      <c r="J36" s="73"/>
      <c r="K36" s="73"/>
      <c r="L36" s="74"/>
      <c r="M36" s="19"/>
      <c r="N36" s="51"/>
      <c r="O36" s="51"/>
    </row>
    <row r="37" spans="2:15" x14ac:dyDescent="0.2">
      <c r="B37" s="18"/>
      <c r="C37" s="35" t="s">
        <v>35</v>
      </c>
      <c r="D37" s="27" t="s">
        <v>67</v>
      </c>
      <c r="E37" s="59">
        <v>1082</v>
      </c>
      <c r="F37" s="3">
        <f>1575*1.035</f>
        <v>1630.1249999999998</v>
      </c>
      <c r="G37" s="1"/>
      <c r="H37" s="14"/>
      <c r="I37" s="14"/>
      <c r="J37" s="14"/>
      <c r="K37" s="14"/>
      <c r="L37" s="41"/>
      <c r="M37" s="19"/>
      <c r="N37" s="51"/>
      <c r="O37" s="51"/>
    </row>
    <row r="38" spans="2:15" x14ac:dyDescent="0.2">
      <c r="B38" s="18"/>
      <c r="C38" s="40" t="s">
        <v>36</v>
      </c>
      <c r="D38" s="28" t="s">
        <v>68</v>
      </c>
      <c r="E38" s="59">
        <v>1140</v>
      </c>
      <c r="F38" s="4">
        <f>1655*1.035</f>
        <v>1712.925</v>
      </c>
      <c r="G38" s="1"/>
      <c r="H38" s="14"/>
      <c r="I38" s="14"/>
      <c r="J38" s="14"/>
      <c r="K38" s="14"/>
      <c r="L38" s="41"/>
      <c r="M38" s="19"/>
      <c r="N38" s="51"/>
      <c r="O38" s="51"/>
    </row>
    <row r="39" spans="2:15" x14ac:dyDescent="0.2">
      <c r="B39" s="18"/>
      <c r="C39" s="40" t="s">
        <v>37</v>
      </c>
      <c r="D39" s="28" t="s">
        <v>69</v>
      </c>
      <c r="E39" s="59">
        <v>1194</v>
      </c>
      <c r="F39" s="4">
        <f>1740*1.035</f>
        <v>1800.8999999999999</v>
      </c>
      <c r="G39" s="1"/>
      <c r="H39" s="14"/>
      <c r="I39" s="14"/>
      <c r="J39" s="14"/>
      <c r="K39" s="14"/>
      <c r="L39" s="41"/>
      <c r="M39" s="19"/>
      <c r="N39" s="51"/>
      <c r="O39" s="51"/>
    </row>
    <row r="40" spans="2:15" x14ac:dyDescent="0.2">
      <c r="B40" s="18"/>
      <c r="C40" s="40" t="s">
        <v>38</v>
      </c>
      <c r="D40" s="28" t="s">
        <v>70</v>
      </c>
      <c r="E40" s="59">
        <v>1386</v>
      </c>
      <c r="F40" s="4">
        <f>1820*1.035</f>
        <v>1883.6999999999998</v>
      </c>
      <c r="G40" s="1"/>
      <c r="H40" s="75" t="s">
        <v>84</v>
      </c>
      <c r="I40" s="62"/>
      <c r="J40" s="62"/>
      <c r="K40" s="63"/>
      <c r="L40" s="41"/>
      <c r="M40" s="19"/>
      <c r="N40" s="51"/>
      <c r="O40" s="51"/>
    </row>
    <row r="41" spans="2:15" x14ac:dyDescent="0.2">
      <c r="B41" s="18"/>
      <c r="C41" s="40" t="s">
        <v>39</v>
      </c>
      <c r="D41" s="28" t="s">
        <v>71</v>
      </c>
      <c r="E41" s="59">
        <v>1418</v>
      </c>
      <c r="F41" s="4">
        <f>1845*1.035</f>
        <v>1909.5749999999998</v>
      </c>
      <c r="G41" s="1"/>
      <c r="H41" s="72" t="s">
        <v>85</v>
      </c>
      <c r="I41" s="76" t="s">
        <v>114</v>
      </c>
      <c r="J41" s="73"/>
      <c r="K41" s="74"/>
      <c r="L41" s="41"/>
      <c r="M41" s="19"/>
      <c r="N41" s="51"/>
      <c r="O41" s="51"/>
    </row>
    <row r="42" spans="2:15" x14ac:dyDescent="0.2">
      <c r="B42" s="18"/>
      <c r="C42" s="42" t="s">
        <v>40</v>
      </c>
      <c r="D42" s="29" t="s">
        <v>72</v>
      </c>
      <c r="E42" s="60">
        <v>1503</v>
      </c>
      <c r="F42" s="5">
        <f>2000*1.035</f>
        <v>2070</v>
      </c>
      <c r="G42" s="1"/>
      <c r="H42" s="14"/>
      <c r="I42" s="14"/>
      <c r="J42" s="14"/>
      <c r="K42" s="14"/>
      <c r="L42" s="41"/>
      <c r="M42" s="19"/>
      <c r="N42" s="51"/>
      <c r="O42" s="51"/>
    </row>
    <row r="43" spans="2:15" x14ac:dyDescent="0.2">
      <c r="B43" s="18"/>
      <c r="C43" s="47" t="s">
        <v>41</v>
      </c>
      <c r="D43" s="27" t="s">
        <v>73</v>
      </c>
      <c r="E43" s="59">
        <v>1476</v>
      </c>
      <c r="F43" s="3">
        <f>1980*1.035</f>
        <v>2049.2999999999997</v>
      </c>
      <c r="G43" s="1"/>
      <c r="H43" s="14"/>
      <c r="I43" s="14"/>
      <c r="J43" s="14"/>
      <c r="K43" s="14"/>
      <c r="L43" s="41"/>
      <c r="M43" s="19"/>
      <c r="N43" s="51"/>
      <c r="O43" s="51"/>
    </row>
    <row r="44" spans="2:15" x14ac:dyDescent="0.2">
      <c r="B44" s="18"/>
      <c r="C44" s="48" t="s">
        <v>42</v>
      </c>
      <c r="D44" s="28" t="s">
        <v>74</v>
      </c>
      <c r="E44" s="59">
        <v>1194</v>
      </c>
      <c r="F44" s="4">
        <f>1545*1.035</f>
        <v>1599.0749999999998</v>
      </c>
      <c r="G44" s="1"/>
      <c r="H44" s="45" t="s">
        <v>86</v>
      </c>
      <c r="I44" s="46"/>
      <c r="J44" s="46"/>
      <c r="K44" s="46"/>
      <c r="L44" s="9"/>
      <c r="M44" s="19"/>
      <c r="N44" s="51"/>
      <c r="O44" s="51"/>
    </row>
    <row r="45" spans="2:15" x14ac:dyDescent="0.2">
      <c r="B45" s="18"/>
      <c r="C45" s="30"/>
      <c r="D45" s="29" t="s">
        <v>75</v>
      </c>
      <c r="E45" s="60">
        <v>943</v>
      </c>
      <c r="F45" s="5">
        <f>1210*1.035</f>
        <v>1252.3499999999999</v>
      </c>
      <c r="G45" s="2"/>
      <c r="H45" s="23"/>
      <c r="I45" s="23"/>
      <c r="J45" s="23"/>
      <c r="K45" s="23"/>
      <c r="L45" s="43"/>
      <c r="M45" s="19"/>
      <c r="N45" s="51"/>
      <c r="O45" s="51"/>
    </row>
    <row r="46" spans="2:15" x14ac:dyDescent="0.2">
      <c r="B46" s="18"/>
      <c r="C46" s="14"/>
      <c r="D46" s="14"/>
      <c r="E46" s="10" t="s">
        <v>87</v>
      </c>
      <c r="F46" s="14"/>
      <c r="G46" s="14"/>
      <c r="H46" s="38"/>
      <c r="I46" s="38"/>
      <c r="J46" s="38"/>
      <c r="K46" s="38"/>
      <c r="L46" s="39"/>
      <c r="M46" s="19"/>
    </row>
    <row r="47" spans="2:15" x14ac:dyDescent="0.2">
      <c r="B47" s="18"/>
      <c r="C47" s="14"/>
      <c r="D47" s="14"/>
      <c r="E47" s="10" t="s">
        <v>88</v>
      </c>
      <c r="F47" s="14"/>
      <c r="G47" s="14"/>
      <c r="H47" s="14"/>
      <c r="I47" s="14"/>
      <c r="J47" s="14"/>
      <c r="K47" s="14"/>
      <c r="L47" s="41"/>
      <c r="M47" s="19"/>
    </row>
    <row r="48" spans="2:15" x14ac:dyDescent="0.2">
      <c r="B48" s="18"/>
      <c r="C48" s="14"/>
      <c r="D48" s="14"/>
      <c r="E48" s="10" t="s">
        <v>89</v>
      </c>
      <c r="F48" s="14"/>
      <c r="G48" s="14"/>
      <c r="H48" s="14"/>
      <c r="I48" s="14"/>
      <c r="J48" s="14"/>
      <c r="K48" s="14"/>
      <c r="L48" s="41"/>
      <c r="M48" s="19"/>
    </row>
    <row r="49" spans="2:13" x14ac:dyDescent="0.2">
      <c r="B49" s="18"/>
      <c r="C49" s="14"/>
      <c r="D49" s="14"/>
      <c r="E49" s="10" t="s">
        <v>93</v>
      </c>
      <c r="F49" s="14"/>
      <c r="G49" s="14"/>
      <c r="H49" s="14"/>
      <c r="I49" s="14"/>
      <c r="J49" s="14"/>
      <c r="K49" s="14"/>
      <c r="L49" s="41"/>
      <c r="M49" s="19"/>
    </row>
    <row r="50" spans="2:13" x14ac:dyDescent="0.2">
      <c r="B50" s="18"/>
      <c r="C50" s="14"/>
      <c r="D50" s="14"/>
      <c r="E50" s="10" t="s">
        <v>90</v>
      </c>
      <c r="F50" s="14"/>
      <c r="G50" s="14"/>
      <c r="H50" s="14"/>
      <c r="I50" s="14"/>
      <c r="J50" s="14"/>
      <c r="K50" s="14"/>
      <c r="L50" s="41"/>
      <c r="M50" s="19"/>
    </row>
    <row r="51" spans="2:13" x14ac:dyDescent="0.2">
      <c r="B51" s="18"/>
      <c r="C51" s="14"/>
      <c r="D51" s="14"/>
      <c r="E51" s="10" t="s">
        <v>91</v>
      </c>
      <c r="F51" s="14"/>
      <c r="G51" s="14"/>
      <c r="H51" s="14"/>
      <c r="I51" s="14"/>
      <c r="J51" s="14"/>
      <c r="K51" s="14"/>
      <c r="L51" s="41"/>
      <c r="M51" s="19"/>
    </row>
    <row r="52" spans="2:13" x14ac:dyDescent="0.2">
      <c r="B52" s="18"/>
      <c r="C52" s="14"/>
      <c r="D52" s="14"/>
      <c r="E52" s="12" t="s">
        <v>92</v>
      </c>
      <c r="F52" s="23"/>
      <c r="G52" s="23"/>
      <c r="H52" s="23"/>
      <c r="I52" s="23"/>
      <c r="J52" s="23"/>
      <c r="K52" s="23"/>
      <c r="L52" s="43"/>
      <c r="M52" s="19"/>
    </row>
    <row r="53" spans="2:13" ht="13.5" thickBot="1" x14ac:dyDescent="0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</row>
  </sheetData>
  <mergeCells count="2">
    <mergeCell ref="E4:E5"/>
    <mergeCell ref="F4:F5"/>
  </mergeCells>
  <phoneticPr fontId="3" type="noConversion"/>
  <pageMargins left="0.17" right="0.21" top="0.66" bottom="1" header="0.52" footer="0.5"/>
  <pageSetup paperSize="9" scale="86" orientation="portrait" r:id="rId1"/>
  <headerFooter alignWithMargins="0"/>
  <ignoredErrors>
    <ignoredError sqref="D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Anleggsmaskiner</vt:lpstr>
      <vt:lpstr>Godstabell Flora og Vik</vt:lpstr>
    </vt:vector>
  </TitlesOfParts>
  <Company>FSF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Helle</dc:creator>
  <cp:lastModifiedBy>Heidi Skorpen</cp:lastModifiedBy>
  <cp:lastPrinted>2012-01-04T15:26:43Z</cp:lastPrinted>
  <dcterms:created xsi:type="dcterms:W3CDTF">2003-01-09T10:53:06Z</dcterms:created>
  <dcterms:modified xsi:type="dcterms:W3CDTF">2020-05-22T11:54:03Z</dcterms:modified>
</cp:coreProperties>
</file>